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8_{109B9B38-51C8-C844-AF5C-C3594294CEC9}" xr6:coauthVersionLast="47" xr6:coauthVersionMax="47" xr10:uidLastSave="{00000000-0000-0000-0000-000000000000}"/>
  <bookViews>
    <workbookView xWindow="180" yWindow="460" windowWidth="27140" windowHeight="13540" activeTab="3" xr2:uid="{70CFDBF8-1277-6945-8F19-9552501D5ACA}"/>
  </bookViews>
  <sheets>
    <sheet name="60m2" sheetId="1" r:id="rId1"/>
    <sheet name="100m2 " sheetId="5" r:id="rId2"/>
    <sheet name="150m2 " sheetId="6" r:id="rId3"/>
    <sheet name="własne ustawienia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7" l="1"/>
  <c r="C12" i="7"/>
  <c r="C10" i="7"/>
  <c r="C9" i="7"/>
  <c r="C15" i="7"/>
  <c r="C14" i="7"/>
  <c r="C13" i="7"/>
  <c r="C17" i="7"/>
  <c r="C16" i="7"/>
  <c r="E15" i="7"/>
  <c r="E16" i="7"/>
  <c r="E14" i="7"/>
  <c r="E13" i="7"/>
  <c r="E12" i="7"/>
  <c r="E11" i="7"/>
  <c r="E10" i="7"/>
  <c r="E9" i="7"/>
  <c r="E4" i="7"/>
  <c r="E12" i="6"/>
  <c r="C12" i="6"/>
  <c r="E13" i="6"/>
  <c r="C13" i="6"/>
  <c r="I13" i="6" s="1"/>
  <c r="E11" i="6"/>
  <c r="C11" i="6"/>
  <c r="I11" i="6" s="1"/>
  <c r="E10" i="6"/>
  <c r="C10" i="6"/>
  <c r="H10" i="6" s="1"/>
  <c r="E9" i="6"/>
  <c r="C9" i="6"/>
  <c r="I9" i="6" s="1"/>
  <c r="E8" i="6"/>
  <c r="H7" i="6"/>
  <c r="E7" i="6"/>
  <c r="C7" i="6"/>
  <c r="I7" i="6" s="1"/>
  <c r="E6" i="6"/>
  <c r="C6" i="6"/>
  <c r="H6" i="6" s="1"/>
  <c r="E1" i="6"/>
  <c r="E12" i="5"/>
  <c r="C12" i="5"/>
  <c r="E13" i="5"/>
  <c r="C13" i="5"/>
  <c r="E11" i="5"/>
  <c r="C11" i="5"/>
  <c r="E10" i="5"/>
  <c r="C10" i="5"/>
  <c r="E9" i="5"/>
  <c r="C9" i="5"/>
  <c r="E8" i="5"/>
  <c r="E7" i="5"/>
  <c r="H7" i="5" s="1"/>
  <c r="C7" i="5"/>
  <c r="C8" i="5" s="1"/>
  <c r="E6" i="5"/>
  <c r="C6" i="5"/>
  <c r="E1" i="5"/>
  <c r="E12" i="1"/>
  <c r="I12" i="1" s="1"/>
  <c r="C7" i="1"/>
  <c r="C8" i="1" s="1"/>
  <c r="C9" i="1"/>
  <c r="C10" i="1"/>
  <c r="C11" i="1"/>
  <c r="C12" i="1"/>
  <c r="C13" i="1"/>
  <c r="E1" i="1"/>
  <c r="H14" i="7" l="1"/>
  <c r="I16" i="7"/>
  <c r="H17" i="7"/>
  <c r="I17" i="7"/>
  <c r="G17" i="7"/>
  <c r="G15" i="7"/>
  <c r="H10" i="7"/>
  <c r="H12" i="7"/>
  <c r="I15" i="7"/>
  <c r="H9" i="7"/>
  <c r="H13" i="7"/>
  <c r="H15" i="7"/>
  <c r="G10" i="7"/>
  <c r="I12" i="7"/>
  <c r="G14" i="7"/>
  <c r="H16" i="7"/>
  <c r="I9" i="7"/>
  <c r="I13" i="7"/>
  <c r="I10" i="7"/>
  <c r="G12" i="7"/>
  <c r="I14" i="7"/>
  <c r="G16" i="7"/>
  <c r="G9" i="7"/>
  <c r="C11" i="7"/>
  <c r="G13" i="7"/>
  <c r="I9" i="5"/>
  <c r="I11" i="5"/>
  <c r="H10" i="5"/>
  <c r="H12" i="1"/>
  <c r="G12" i="1"/>
  <c r="G12" i="6"/>
  <c r="C8" i="6"/>
  <c r="G11" i="6"/>
  <c r="H11" i="6"/>
  <c r="G7" i="6"/>
  <c r="I12" i="6"/>
  <c r="I6" i="6"/>
  <c r="H8" i="6"/>
  <c r="G9" i="6"/>
  <c r="H12" i="6"/>
  <c r="G13" i="6"/>
  <c r="I10" i="6"/>
  <c r="G6" i="6"/>
  <c r="H9" i="6"/>
  <c r="G10" i="6"/>
  <c r="H13" i="6"/>
  <c r="H6" i="5"/>
  <c r="G7" i="5"/>
  <c r="I13" i="5"/>
  <c r="G11" i="5"/>
  <c r="H11" i="5"/>
  <c r="I12" i="5"/>
  <c r="G12" i="5"/>
  <c r="I8" i="5"/>
  <c r="G8" i="5"/>
  <c r="H8" i="5"/>
  <c r="I7" i="5"/>
  <c r="G9" i="5"/>
  <c r="H12" i="5"/>
  <c r="G13" i="5"/>
  <c r="I10" i="5"/>
  <c r="G6" i="5"/>
  <c r="H9" i="5"/>
  <c r="G10" i="5"/>
  <c r="H13" i="5"/>
  <c r="I6" i="5"/>
  <c r="C6" i="1"/>
  <c r="I11" i="7" l="1"/>
  <c r="H11" i="7"/>
  <c r="G11" i="7"/>
  <c r="I8" i="6"/>
  <c r="G8" i="6"/>
  <c r="E7" i="1" l="1"/>
  <c r="E8" i="1"/>
  <c r="E9" i="1"/>
  <c r="E10" i="1"/>
  <c r="E11" i="1"/>
  <c r="E13" i="1"/>
  <c r="E6" i="1"/>
  <c r="G10" i="1" l="1"/>
  <c r="I10" i="1"/>
  <c r="H10" i="1"/>
  <c r="I9" i="1"/>
  <c r="G9" i="1"/>
  <c r="H9" i="1"/>
  <c r="H8" i="1"/>
  <c r="I8" i="1"/>
  <c r="G8" i="1"/>
  <c r="H6" i="1"/>
  <c r="I6" i="1"/>
  <c r="H11" i="1"/>
  <c r="G11" i="1"/>
  <c r="I11" i="1"/>
  <c r="G7" i="1"/>
  <c r="H7" i="1"/>
  <c r="I7" i="1"/>
  <c r="G13" i="1"/>
  <c r="H13" i="1"/>
  <c r="I13" i="1"/>
  <c r="G6" i="1"/>
</calcChain>
</file>

<file path=xl/sharedStrings.xml><?xml version="1.0" encoding="utf-8"?>
<sst xmlns="http://schemas.openxmlformats.org/spreadsheetml/2006/main" count="94" uniqueCount="36">
  <si>
    <t>koszt  inwestycji [PLN]</t>
  </si>
  <si>
    <t>roczny koszt ogrzewania [PLN]</t>
  </si>
  <si>
    <t>koszt folii grzewczych 90PLN/m2</t>
  </si>
  <si>
    <t>koszt PV 3kWp 15 000PLN</t>
  </si>
  <si>
    <t>m2</t>
  </si>
  <si>
    <t>kWh/m2 rok</t>
  </si>
  <si>
    <t>energia użyteczna:</t>
  </si>
  <si>
    <t>zapotrzebowanie na energię kWh</t>
  </si>
  <si>
    <t>ogrzewnanie podłogowe: 90PLN/m2</t>
  </si>
  <si>
    <t>metraż:</t>
  </si>
  <si>
    <t>cena            PLN/kWh</t>
  </si>
  <si>
    <t>GAZ ZIEMNY</t>
  </si>
  <si>
    <t>GAZ PŁYNNY</t>
  </si>
  <si>
    <t>OLEJ OPAŁOWY</t>
  </si>
  <si>
    <t>WĘGIEL-EKOGROSZEK</t>
  </si>
  <si>
    <t>ENERGIA ELEKTR.G12+PV 3kWp</t>
  </si>
  <si>
    <t>POMPA CIEPŁA</t>
  </si>
  <si>
    <t>koszt po latach</t>
  </si>
  <si>
    <t>ENERGIA ELETR. G11 KABLE</t>
  </si>
  <si>
    <t>ENERGIA ELEKTR.G12 KABLE</t>
  </si>
  <si>
    <t>ENERGIA ELEKTR.G12+PV 5kWp</t>
  </si>
  <si>
    <t>koszt PV 5kWp 24 000PLN</t>
  </si>
  <si>
    <t>ENERGIA ELEKTR.G12+PV 8kWp</t>
  </si>
  <si>
    <t>koszt kabli grzewczych 90PLN/m2</t>
  </si>
  <si>
    <t>PLN</t>
  </si>
  <si>
    <t xml:space="preserve"> koszt instalacji fotowoltaiki</t>
  </si>
  <si>
    <t>kWp</t>
  </si>
  <si>
    <t>ENERGIA ELEKTR.G12+fotowoltaika</t>
  </si>
  <si>
    <t>POMPA CIEPŁA + fotowoltaika</t>
  </si>
  <si>
    <t>koszt pompy ciepła</t>
  </si>
  <si>
    <t>PLN/m2</t>
  </si>
  <si>
    <t>COP pompy ciepła (sprawność)</t>
  </si>
  <si>
    <t>Witaj, komórki oznaczone na zielona możesz edytować wg własnych potrzeb, życzymy przyjemnej zabawy.</t>
  </si>
  <si>
    <t>moc fotowoltaiki (wilekość) kWp</t>
  </si>
  <si>
    <t xml:space="preserve"> koszt instalacji fotowoltaiki do pompy</t>
  </si>
  <si>
    <t>moc fotowoltaiki (wilekość) kWp do pomopy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</si>
</sst>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_ * #,##0_)_ ;_ * \(#,##0\)_ ;_ * &quot;-&quot;??_)_ ;_ @_ 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 (Tekst podstawowy)"/>
      <charset val="238"/>
    </font>
    <font>
      <sz val="11"/>
      <color theme="1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right" vertical="center"/>
    </xf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3" borderId="5" xfId="0" applyFill="1" applyBorder="1"/>
    <xf numFmtId="0" fontId="0" fillId="2" borderId="0" xfId="0" applyFill="1" applyAlignment="1">
      <alignment horizontal="right" vertical="center"/>
    </xf>
    <xf numFmtId="164" fontId="0" fillId="3" borderId="0" xfId="1" applyNumberFormat="1" applyFont="1" applyFill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7" xfId="1" applyNumberFormat="1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64" fontId="5" fillId="3" borderId="0" xfId="1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0" fontId="3" fillId="0" borderId="0" xfId="0" applyFont="1"/>
    <xf numFmtId="164" fontId="7" fillId="3" borderId="0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4" borderId="0" xfId="0" applyFill="1"/>
    <xf numFmtId="0" fontId="3" fillId="0" borderId="0" xfId="0" applyFont="1" applyFill="1" applyBorder="1"/>
    <xf numFmtId="0" fontId="0" fillId="5" borderId="0" xfId="0" applyFill="1"/>
    <xf numFmtId="0" fontId="0" fillId="0" borderId="0" xfId="0" applyFill="1"/>
    <xf numFmtId="164" fontId="8" fillId="3" borderId="0" xfId="1" applyNumberFormat="1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8" fillId="3" borderId="6" xfId="1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Koszty</a:t>
            </a:r>
            <a:r>
              <a:rPr lang="pl-PL" baseline="0"/>
              <a:t> 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 10 latach</c:v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'własne ustawienia'!$B$9:$B$17</c:f>
              <c:strCache>
                <c:ptCount val="9"/>
                <c:pt idx="0">
                  <c:v>GAZ ZIEMNY</c:v>
                </c:pt>
                <c:pt idx="1">
                  <c:v>GAZ PŁYNNY</c:v>
                </c:pt>
                <c:pt idx="2">
                  <c:v>OLEJ OPAŁOWY</c:v>
                </c:pt>
                <c:pt idx="3">
                  <c:v>WĘGIEL-EKOGROSZEK</c:v>
                </c:pt>
                <c:pt idx="4">
                  <c:v>ENERGIA ELETR. G11 KABLE</c:v>
                </c:pt>
                <c:pt idx="5">
                  <c:v>ENERGIA ELEKTR.G12 KABLE</c:v>
                </c:pt>
                <c:pt idx="6">
                  <c:v>ENERGIA ELEKTR.G12+fotowoltaika</c:v>
                </c:pt>
                <c:pt idx="7">
                  <c:v>POMPA CIEPŁA</c:v>
                </c:pt>
                <c:pt idx="8">
                  <c:v>POMPA CIEPŁA + fotowoltaika</c:v>
                </c:pt>
              </c:strCache>
            </c:strRef>
          </c:cat>
          <c:val>
            <c:numRef>
              <c:f>'własne ustawienia'!$G$9:$G$17</c:f>
              <c:numCache>
                <c:formatCode>_ * #\ ##0_)_ ;_ * \(#\ ##0\)_ ;_ * "-"??_)_ ;_ @_ </c:formatCode>
                <c:ptCount val="9"/>
                <c:pt idx="0">
                  <c:v>45080</c:v>
                </c:pt>
                <c:pt idx="1">
                  <c:v>47420</c:v>
                </c:pt>
                <c:pt idx="2">
                  <c:v>55220</c:v>
                </c:pt>
                <c:pt idx="3">
                  <c:v>36180</c:v>
                </c:pt>
                <c:pt idx="4">
                  <c:v>60060</c:v>
                </c:pt>
                <c:pt idx="5">
                  <c:v>39780</c:v>
                </c:pt>
                <c:pt idx="6">
                  <c:v>48340</c:v>
                </c:pt>
                <c:pt idx="7">
                  <c:v>62620</c:v>
                </c:pt>
                <c:pt idx="8">
                  <c:v>80630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C-C94D-BD19-C4915CF2441C}"/>
            </c:ext>
          </c:extLst>
        </c:ser>
        <c:ser>
          <c:idx val="1"/>
          <c:order val="1"/>
          <c:tx>
            <c:v>po 20 latach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'własne ustawienia'!$B$9:$B$17</c:f>
              <c:strCache>
                <c:ptCount val="9"/>
                <c:pt idx="0">
                  <c:v>GAZ ZIEMNY</c:v>
                </c:pt>
                <c:pt idx="1">
                  <c:v>GAZ PŁYNNY</c:v>
                </c:pt>
                <c:pt idx="2">
                  <c:v>OLEJ OPAŁOWY</c:v>
                </c:pt>
                <c:pt idx="3">
                  <c:v>WĘGIEL-EKOGROSZEK</c:v>
                </c:pt>
                <c:pt idx="4">
                  <c:v>ENERGIA ELETR. G11 KABLE</c:v>
                </c:pt>
                <c:pt idx="5">
                  <c:v>ENERGIA ELEKTR.G12 KABLE</c:v>
                </c:pt>
                <c:pt idx="6">
                  <c:v>ENERGIA ELEKTR.G12+fotowoltaika</c:v>
                </c:pt>
                <c:pt idx="7">
                  <c:v>POMPA CIEPŁA</c:v>
                </c:pt>
                <c:pt idx="8">
                  <c:v>POMPA CIEPŁA + fotowoltaika</c:v>
                </c:pt>
              </c:strCache>
            </c:strRef>
          </c:cat>
          <c:val>
            <c:numRef>
              <c:f>'własne ustawienia'!$H$9:$H$17</c:f>
              <c:numCache>
                <c:formatCode>_ * #\ ##0_)_ ;_ * \(#\ ##0\)_ ;_ * "-"??_)_ ;_ @_ </c:formatCode>
                <c:ptCount val="9"/>
                <c:pt idx="0">
                  <c:v>61460</c:v>
                </c:pt>
                <c:pt idx="1">
                  <c:v>66140</c:v>
                </c:pt>
                <c:pt idx="2">
                  <c:v>81740</c:v>
                </c:pt>
                <c:pt idx="3">
                  <c:v>48660</c:v>
                </c:pt>
                <c:pt idx="4">
                  <c:v>108420</c:v>
                </c:pt>
                <c:pt idx="5">
                  <c:v>67860</c:v>
                </c:pt>
                <c:pt idx="6">
                  <c:v>56980</c:v>
                </c:pt>
                <c:pt idx="7">
                  <c:v>73540</c:v>
                </c:pt>
                <c:pt idx="8">
                  <c:v>81560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C-C94D-BD19-C4915CF2441C}"/>
            </c:ext>
          </c:extLst>
        </c:ser>
        <c:ser>
          <c:idx val="2"/>
          <c:order val="2"/>
          <c:tx>
            <c:v>po 30 latach</c:v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'własne ustawienia'!$B$9:$B$17</c:f>
              <c:strCache>
                <c:ptCount val="9"/>
                <c:pt idx="0">
                  <c:v>GAZ ZIEMNY</c:v>
                </c:pt>
                <c:pt idx="1">
                  <c:v>GAZ PŁYNNY</c:v>
                </c:pt>
                <c:pt idx="2">
                  <c:v>OLEJ OPAŁOWY</c:v>
                </c:pt>
                <c:pt idx="3">
                  <c:v>WĘGIEL-EKOGROSZEK</c:v>
                </c:pt>
                <c:pt idx="4">
                  <c:v>ENERGIA ELETR. G11 KABLE</c:v>
                </c:pt>
                <c:pt idx="5">
                  <c:v>ENERGIA ELEKTR.G12 KABLE</c:v>
                </c:pt>
                <c:pt idx="6">
                  <c:v>ENERGIA ELEKTR.G12+fotowoltaika</c:v>
                </c:pt>
                <c:pt idx="7">
                  <c:v>POMPA CIEPŁA</c:v>
                </c:pt>
                <c:pt idx="8">
                  <c:v>POMPA CIEPŁA + fotowoltaika</c:v>
                </c:pt>
              </c:strCache>
            </c:strRef>
          </c:cat>
          <c:val>
            <c:numRef>
              <c:f>'własne ustawienia'!$I$9:$I$18</c:f>
              <c:numCache>
                <c:formatCode>_ * #\ ##0_)_ ;_ * \(#\ ##0\)_ ;_ * "-"??_)_ ;_ @_ </c:formatCode>
                <c:ptCount val="10"/>
                <c:pt idx="0">
                  <c:v>77840</c:v>
                </c:pt>
                <c:pt idx="1">
                  <c:v>84860</c:v>
                </c:pt>
                <c:pt idx="2">
                  <c:v>108260</c:v>
                </c:pt>
                <c:pt idx="3">
                  <c:v>61140</c:v>
                </c:pt>
                <c:pt idx="4">
                  <c:v>156780</c:v>
                </c:pt>
                <c:pt idx="5">
                  <c:v>95940</c:v>
                </c:pt>
                <c:pt idx="6">
                  <c:v>65620</c:v>
                </c:pt>
                <c:pt idx="7">
                  <c:v>84460</c:v>
                </c:pt>
                <c:pt idx="8">
                  <c:v>82490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AC-C94D-BD19-C4915CF24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3431599"/>
        <c:axId val="1617222543"/>
      </c:barChart>
      <c:catAx>
        <c:axId val="1653431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7222543"/>
        <c:crosses val="autoZero"/>
        <c:auto val="1"/>
        <c:lblAlgn val="ctr"/>
        <c:lblOffset val="100"/>
        <c:noMultiLvlLbl val="0"/>
      </c:catAx>
      <c:valAx>
        <c:axId val="1617222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)_ ;_ * \(#\ ##0\)_ ;_ * &quot;-&quot;??_)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53431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78153</xdr:colOff>
      <xdr:row>5</xdr:row>
      <xdr:rowOff>206130</xdr:rowOff>
    </xdr:from>
    <xdr:to>
      <xdr:col>14</xdr:col>
      <xdr:colOff>498229</xdr:colOff>
      <xdr:row>18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C851D285-6BD3-D047-89EB-0130DCCF1B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8ED3A-46B6-5044-8DE5-510C4F4F6DA4}">
  <dimension ref="B1:I17"/>
  <sheetViews>
    <sheetView zoomScale="130" zoomScaleNormal="130" workbookViewId="0">
      <selection activeCell="C1" sqref="C1"/>
    </sheetView>
  </sheetViews>
  <sheetFormatPr baseColWidth="10" defaultRowHeight="16" x14ac:dyDescent="0.2"/>
  <cols>
    <col min="2" max="2" width="27" customWidth="1"/>
    <col min="3" max="3" width="12" customWidth="1"/>
    <col min="4" max="4" width="11" customWidth="1"/>
    <col min="5" max="5" width="13.83203125" customWidth="1"/>
    <col min="6" max="6" width="1.5" customWidth="1"/>
    <col min="7" max="7" width="8.83203125" customWidth="1"/>
    <col min="8" max="8" width="9.1640625" customWidth="1"/>
    <col min="9" max="9" width="9.5" customWidth="1"/>
  </cols>
  <sheetData>
    <row r="1" spans="2:9" x14ac:dyDescent="0.2">
      <c r="B1" s="9" t="s">
        <v>9</v>
      </c>
      <c r="C1" s="2">
        <v>60</v>
      </c>
      <c r="D1" s="2" t="s">
        <v>4</v>
      </c>
      <c r="E1" s="10">
        <f>C1*C2</f>
        <v>3000</v>
      </c>
      <c r="F1" s="3" t="s">
        <v>7</v>
      </c>
      <c r="G1" s="3"/>
      <c r="H1" s="3"/>
      <c r="I1" s="3"/>
    </row>
    <row r="2" spans="2:9" ht="16" customHeight="1" x14ac:dyDescent="0.2">
      <c r="B2" s="9" t="s">
        <v>6</v>
      </c>
      <c r="C2" s="2">
        <v>50</v>
      </c>
      <c r="D2" s="2" t="s">
        <v>5</v>
      </c>
    </row>
    <row r="3" spans="2:9" ht="16" customHeight="1" thickBot="1" x14ac:dyDescent="0.25">
      <c r="B3" s="1"/>
    </row>
    <row r="4" spans="2:9" ht="18" customHeight="1" x14ac:dyDescent="0.2">
      <c r="B4" s="22"/>
      <c r="C4" s="33" t="s">
        <v>0</v>
      </c>
      <c r="D4" s="35" t="s">
        <v>10</v>
      </c>
      <c r="E4" s="37" t="s">
        <v>1</v>
      </c>
      <c r="F4" s="7"/>
      <c r="G4" s="38" t="s">
        <v>17</v>
      </c>
      <c r="H4" s="38"/>
      <c r="I4" s="39"/>
    </row>
    <row r="5" spans="2:9" x14ac:dyDescent="0.2">
      <c r="B5" s="23"/>
      <c r="C5" s="34"/>
      <c r="D5" s="36"/>
      <c r="E5" s="34"/>
      <c r="F5" s="6"/>
      <c r="G5" s="11">
        <v>10</v>
      </c>
      <c r="H5" s="11">
        <v>20</v>
      </c>
      <c r="I5" s="12">
        <v>30</v>
      </c>
    </row>
    <row r="6" spans="2:9" x14ac:dyDescent="0.2">
      <c r="B6" s="24" t="s">
        <v>11</v>
      </c>
      <c r="C6" s="19">
        <f>17000+90*C$1</f>
        <v>22400</v>
      </c>
      <c r="D6" s="20">
        <v>0.21</v>
      </c>
      <c r="E6" s="20">
        <f>D6*C$1*C$2</f>
        <v>630</v>
      </c>
      <c r="F6" s="5"/>
      <c r="G6" s="19">
        <f>$C6+$E6*G$5</f>
        <v>28700</v>
      </c>
      <c r="H6" s="19">
        <f t="shared" ref="H6:I13" si="0">$C6+$E6*H$5</f>
        <v>35000</v>
      </c>
      <c r="I6" s="21">
        <f t="shared" si="0"/>
        <v>41300</v>
      </c>
    </row>
    <row r="7" spans="2:9" x14ac:dyDescent="0.2">
      <c r="B7" s="25" t="s">
        <v>12</v>
      </c>
      <c r="C7" s="13">
        <f>17000+90*C$1</f>
        <v>22400</v>
      </c>
      <c r="D7" s="16">
        <v>0.24</v>
      </c>
      <c r="E7" s="16">
        <f t="shared" ref="E7:E13" si="1">D7*C$1*C$2</f>
        <v>719.99999999999989</v>
      </c>
      <c r="F7" s="4"/>
      <c r="G7" s="13">
        <f t="shared" ref="G7:G13" si="2">$C7+$E7*G$5</f>
        <v>29600</v>
      </c>
      <c r="H7" s="13">
        <f t="shared" si="0"/>
        <v>36800</v>
      </c>
      <c r="I7" s="14">
        <f t="shared" si="0"/>
        <v>44000</v>
      </c>
    </row>
    <row r="8" spans="2:9" x14ac:dyDescent="0.2">
      <c r="B8" s="25" t="s">
        <v>13</v>
      </c>
      <c r="C8" s="13">
        <f>C7</f>
        <v>22400</v>
      </c>
      <c r="D8" s="16">
        <v>0.34</v>
      </c>
      <c r="E8" s="16">
        <f t="shared" si="1"/>
        <v>1020.0000000000001</v>
      </c>
      <c r="F8" s="4"/>
      <c r="G8" s="13">
        <f t="shared" si="2"/>
        <v>32600</v>
      </c>
      <c r="H8" s="13">
        <f t="shared" si="0"/>
        <v>42800</v>
      </c>
      <c r="I8" s="14">
        <f t="shared" si="0"/>
        <v>53000</v>
      </c>
    </row>
    <row r="9" spans="2:9" x14ac:dyDescent="0.2">
      <c r="B9" s="25" t="s">
        <v>14</v>
      </c>
      <c r="C9" s="13">
        <f>12000+90*C$1</f>
        <v>17400</v>
      </c>
      <c r="D9" s="16">
        <v>0.16</v>
      </c>
      <c r="E9" s="16">
        <f t="shared" si="1"/>
        <v>480</v>
      </c>
      <c r="F9" s="4"/>
      <c r="G9" s="13">
        <f t="shared" si="2"/>
        <v>22200</v>
      </c>
      <c r="H9" s="13">
        <f t="shared" si="0"/>
        <v>27000</v>
      </c>
      <c r="I9" s="14">
        <f t="shared" si="0"/>
        <v>31800</v>
      </c>
    </row>
    <row r="10" spans="2:9" x14ac:dyDescent="0.2">
      <c r="B10" s="25" t="s">
        <v>18</v>
      </c>
      <c r="C10" s="13">
        <f>90*C1</f>
        <v>5400</v>
      </c>
      <c r="D10" s="16">
        <v>0.62</v>
      </c>
      <c r="E10" s="16">
        <f t="shared" si="1"/>
        <v>1860.0000000000002</v>
      </c>
      <c r="F10" s="4"/>
      <c r="G10" s="13">
        <f t="shared" si="2"/>
        <v>24000.000000000004</v>
      </c>
      <c r="H10" s="13">
        <f t="shared" si="0"/>
        <v>42600.000000000007</v>
      </c>
      <c r="I10" s="29">
        <f t="shared" si="0"/>
        <v>61200.000000000007</v>
      </c>
    </row>
    <row r="11" spans="2:9" x14ac:dyDescent="0.2">
      <c r="B11" s="25" t="s">
        <v>19</v>
      </c>
      <c r="C11" s="13">
        <f>90*C1</f>
        <v>5400</v>
      </c>
      <c r="D11" s="16">
        <v>0.36</v>
      </c>
      <c r="E11" s="16">
        <f t="shared" si="1"/>
        <v>1080</v>
      </c>
      <c r="F11" s="4"/>
      <c r="G11" s="27">
        <f t="shared" si="2"/>
        <v>16200</v>
      </c>
      <c r="H11" s="13">
        <f t="shared" si="0"/>
        <v>27000</v>
      </c>
      <c r="I11" s="14">
        <f t="shared" si="0"/>
        <v>37800</v>
      </c>
    </row>
    <row r="12" spans="2:9" x14ac:dyDescent="0.2">
      <c r="B12" s="25" t="s">
        <v>15</v>
      </c>
      <c r="C12" s="13">
        <f>15000+90*C1</f>
        <v>20400</v>
      </c>
      <c r="D12" s="16">
        <v>0.36</v>
      </c>
      <c r="E12" s="16">
        <f>D12*C$1*C$2-(3000*D12*0.9)</f>
        <v>108</v>
      </c>
      <c r="F12" s="4"/>
      <c r="G12" s="13">
        <f t="shared" si="2"/>
        <v>21480</v>
      </c>
      <c r="H12" s="27">
        <f t="shared" si="0"/>
        <v>22560</v>
      </c>
      <c r="I12" s="30">
        <f t="shared" si="0"/>
        <v>23640</v>
      </c>
    </row>
    <row r="13" spans="2:9" ht="17" thickBot="1" x14ac:dyDescent="0.25">
      <c r="B13" s="26" t="s">
        <v>16</v>
      </c>
      <c r="C13" s="17">
        <f>40000+100*C1</f>
        <v>46000</v>
      </c>
      <c r="D13" s="18">
        <v>0.14000000000000001</v>
      </c>
      <c r="E13" s="18">
        <f t="shared" si="1"/>
        <v>420</v>
      </c>
      <c r="F13" s="8"/>
      <c r="G13" s="28">
        <f t="shared" si="2"/>
        <v>50200</v>
      </c>
      <c r="H13" s="28">
        <f t="shared" si="0"/>
        <v>54400</v>
      </c>
      <c r="I13" s="15">
        <f t="shared" si="0"/>
        <v>58600</v>
      </c>
    </row>
    <row r="15" spans="2:9" x14ac:dyDescent="0.2">
      <c r="B15" s="31" t="s">
        <v>8</v>
      </c>
    </row>
    <row r="16" spans="2:9" x14ac:dyDescent="0.2">
      <c r="B16" s="31" t="s">
        <v>2</v>
      </c>
    </row>
    <row r="17" spans="2:2" x14ac:dyDescent="0.2">
      <c r="B17" s="31" t="s">
        <v>3</v>
      </c>
    </row>
  </sheetData>
  <mergeCells count="4">
    <mergeCell ref="C4:C5"/>
    <mergeCell ref="D4:D5"/>
    <mergeCell ref="E4:E5"/>
    <mergeCell ref="G4:I4"/>
  </mergeCells>
  <pageMargins left="0.7" right="0.7" top="0.75" bottom="0.75" header="0.3" footer="0.3"/>
  <ignoredErrors>
    <ignoredError sqref="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C773-7A20-8C4D-9E42-3D683280CEA6}">
  <dimension ref="B1:I17"/>
  <sheetViews>
    <sheetView zoomScale="130" zoomScaleNormal="130" workbookViewId="0">
      <selection activeCell="C2" sqref="C2"/>
    </sheetView>
  </sheetViews>
  <sheetFormatPr baseColWidth="10" defaultRowHeight="16" x14ac:dyDescent="0.2"/>
  <cols>
    <col min="2" max="2" width="27.83203125" customWidth="1"/>
    <col min="3" max="3" width="12" customWidth="1"/>
    <col min="4" max="4" width="11" customWidth="1"/>
    <col min="5" max="5" width="13.83203125" customWidth="1"/>
    <col min="6" max="6" width="1.5" customWidth="1"/>
    <col min="7" max="7" width="8.83203125" customWidth="1"/>
    <col min="8" max="8" width="9.1640625" customWidth="1"/>
    <col min="9" max="9" width="9.5" customWidth="1"/>
  </cols>
  <sheetData>
    <row r="1" spans="2:9" x14ac:dyDescent="0.2">
      <c r="B1" s="9" t="s">
        <v>9</v>
      </c>
      <c r="C1" s="2">
        <v>100</v>
      </c>
      <c r="D1" s="2" t="s">
        <v>4</v>
      </c>
      <c r="E1" s="10">
        <f>C1*C2</f>
        <v>10000</v>
      </c>
      <c r="F1" s="3" t="s">
        <v>7</v>
      </c>
      <c r="G1" s="3"/>
      <c r="H1" s="3"/>
      <c r="I1" s="3"/>
    </row>
    <row r="2" spans="2:9" ht="16" customHeight="1" x14ac:dyDescent="0.2">
      <c r="B2" s="9" t="s">
        <v>6</v>
      </c>
      <c r="C2" s="2">
        <v>100</v>
      </c>
      <c r="D2" s="2" t="s">
        <v>5</v>
      </c>
    </row>
    <row r="3" spans="2:9" ht="16" customHeight="1" thickBot="1" x14ac:dyDescent="0.25">
      <c r="B3" s="1"/>
    </row>
    <row r="4" spans="2:9" ht="18" customHeight="1" x14ac:dyDescent="0.2">
      <c r="B4" s="22"/>
      <c r="C4" s="33" t="s">
        <v>0</v>
      </c>
      <c r="D4" s="35" t="s">
        <v>10</v>
      </c>
      <c r="E4" s="37" t="s">
        <v>1</v>
      </c>
      <c r="F4" s="7"/>
      <c r="G4" s="38" t="s">
        <v>17</v>
      </c>
      <c r="H4" s="38"/>
      <c r="I4" s="39"/>
    </row>
    <row r="5" spans="2:9" x14ac:dyDescent="0.2">
      <c r="B5" s="23"/>
      <c r="C5" s="34"/>
      <c r="D5" s="36"/>
      <c r="E5" s="34"/>
      <c r="F5" s="6"/>
      <c r="G5" s="11">
        <v>10</v>
      </c>
      <c r="H5" s="11">
        <v>20</v>
      </c>
      <c r="I5" s="12">
        <v>30</v>
      </c>
    </row>
    <row r="6" spans="2:9" x14ac:dyDescent="0.2">
      <c r="B6" s="24" t="s">
        <v>11</v>
      </c>
      <c r="C6" s="19">
        <f>17000+90*C$1</f>
        <v>26000</v>
      </c>
      <c r="D6" s="20">
        <v>0.21</v>
      </c>
      <c r="E6" s="20">
        <f>D6*C$1*C$2</f>
        <v>2100</v>
      </c>
      <c r="F6" s="5"/>
      <c r="G6" s="19">
        <f>$C6+$E6*G$5</f>
        <v>47000</v>
      </c>
      <c r="H6" s="19">
        <f t="shared" ref="H6:I13" si="0">$C6+$E6*H$5</f>
        <v>68000</v>
      </c>
      <c r="I6" s="21">
        <f t="shared" si="0"/>
        <v>89000</v>
      </c>
    </row>
    <row r="7" spans="2:9" x14ac:dyDescent="0.2">
      <c r="B7" s="25" t="s">
        <v>12</v>
      </c>
      <c r="C7" s="13">
        <f>17000+90*C$1</f>
        <v>26000</v>
      </c>
      <c r="D7" s="16">
        <v>0.24</v>
      </c>
      <c r="E7" s="16">
        <f t="shared" ref="E7:E13" si="1">D7*C$1*C$2</f>
        <v>2400</v>
      </c>
      <c r="F7" s="4"/>
      <c r="G7" s="13">
        <f t="shared" ref="G7:G13" si="2">$C7+$E7*G$5</f>
        <v>50000</v>
      </c>
      <c r="H7" s="13">
        <f t="shared" si="0"/>
        <v>74000</v>
      </c>
      <c r="I7" s="14">
        <f t="shared" si="0"/>
        <v>98000</v>
      </c>
    </row>
    <row r="8" spans="2:9" x14ac:dyDescent="0.2">
      <c r="B8" s="25" t="s">
        <v>13</v>
      </c>
      <c r="C8" s="13">
        <f>C7</f>
        <v>26000</v>
      </c>
      <c r="D8" s="16">
        <v>0.34</v>
      </c>
      <c r="E8" s="16">
        <f t="shared" si="1"/>
        <v>3400</v>
      </c>
      <c r="F8" s="4"/>
      <c r="G8" s="13">
        <f t="shared" si="2"/>
        <v>60000</v>
      </c>
      <c r="H8" s="13">
        <f t="shared" si="0"/>
        <v>94000</v>
      </c>
      <c r="I8" s="14">
        <f t="shared" si="0"/>
        <v>128000</v>
      </c>
    </row>
    <row r="9" spans="2:9" x14ac:dyDescent="0.2">
      <c r="B9" s="25" t="s">
        <v>14</v>
      </c>
      <c r="C9" s="13">
        <f>12000+90*C$1</f>
        <v>21000</v>
      </c>
      <c r="D9" s="16">
        <v>0.16</v>
      </c>
      <c r="E9" s="16">
        <f t="shared" si="1"/>
        <v>1600</v>
      </c>
      <c r="F9" s="4"/>
      <c r="G9" s="13">
        <f t="shared" si="2"/>
        <v>37000</v>
      </c>
      <c r="H9" s="13">
        <f t="shared" si="0"/>
        <v>53000</v>
      </c>
      <c r="I9" s="14">
        <f t="shared" si="0"/>
        <v>69000</v>
      </c>
    </row>
    <row r="10" spans="2:9" x14ac:dyDescent="0.2">
      <c r="B10" s="25" t="s">
        <v>18</v>
      </c>
      <c r="C10" s="13">
        <f>90*C1</f>
        <v>9000</v>
      </c>
      <c r="D10" s="16">
        <v>0.62</v>
      </c>
      <c r="E10" s="16">
        <f t="shared" si="1"/>
        <v>6200</v>
      </c>
      <c r="F10" s="4"/>
      <c r="G10" s="13">
        <f t="shared" si="2"/>
        <v>71000</v>
      </c>
      <c r="H10" s="13">
        <f t="shared" si="0"/>
        <v>133000</v>
      </c>
      <c r="I10" s="29">
        <f t="shared" si="0"/>
        <v>195000</v>
      </c>
    </row>
    <row r="11" spans="2:9" x14ac:dyDescent="0.2">
      <c r="B11" s="25" t="s">
        <v>19</v>
      </c>
      <c r="C11" s="13">
        <f>90*C1</f>
        <v>9000</v>
      </c>
      <c r="D11" s="16">
        <v>0.36</v>
      </c>
      <c r="E11" s="16">
        <f t="shared" si="1"/>
        <v>3600</v>
      </c>
      <c r="F11" s="4"/>
      <c r="G11" s="27">
        <f t="shared" si="2"/>
        <v>45000</v>
      </c>
      <c r="H11" s="13">
        <f t="shared" si="0"/>
        <v>81000</v>
      </c>
      <c r="I11" s="14">
        <f t="shared" si="0"/>
        <v>117000</v>
      </c>
    </row>
    <row r="12" spans="2:9" x14ac:dyDescent="0.2">
      <c r="B12" s="25" t="s">
        <v>20</v>
      </c>
      <c r="C12" s="13">
        <f>24000+90*C1</f>
        <v>33000</v>
      </c>
      <c r="D12" s="16">
        <v>0.36</v>
      </c>
      <c r="E12" s="16">
        <f>D12*C$1*C$2-(5000*D12*0.9)</f>
        <v>1980</v>
      </c>
      <c r="F12" s="4"/>
      <c r="G12" s="13">
        <f t="shared" si="2"/>
        <v>52800</v>
      </c>
      <c r="H12" s="27">
        <f t="shared" si="0"/>
        <v>72600</v>
      </c>
      <c r="I12" s="30">
        <f t="shared" si="0"/>
        <v>92400</v>
      </c>
    </row>
    <row r="13" spans="2:9" ht="17" thickBot="1" x14ac:dyDescent="0.25">
      <c r="B13" s="26" t="s">
        <v>16</v>
      </c>
      <c r="C13" s="17">
        <f>40000+100*C1</f>
        <v>50000</v>
      </c>
      <c r="D13" s="18">
        <v>0.14000000000000001</v>
      </c>
      <c r="E13" s="18">
        <f t="shared" si="1"/>
        <v>1400.0000000000002</v>
      </c>
      <c r="F13" s="8"/>
      <c r="G13" s="28">
        <f t="shared" si="2"/>
        <v>64000</v>
      </c>
      <c r="H13" s="28">
        <f t="shared" si="0"/>
        <v>78000</v>
      </c>
      <c r="I13" s="15">
        <f t="shared" si="0"/>
        <v>92000</v>
      </c>
    </row>
    <row r="15" spans="2:9" x14ac:dyDescent="0.2">
      <c r="B15" s="31" t="s">
        <v>8</v>
      </c>
    </row>
    <row r="16" spans="2:9" x14ac:dyDescent="0.2">
      <c r="B16" s="31" t="s">
        <v>2</v>
      </c>
    </row>
    <row r="17" spans="2:2" x14ac:dyDescent="0.2">
      <c r="B17" s="31" t="s">
        <v>21</v>
      </c>
    </row>
  </sheetData>
  <mergeCells count="4">
    <mergeCell ref="C4:C5"/>
    <mergeCell ref="D4:D5"/>
    <mergeCell ref="E4:E5"/>
    <mergeCell ref="G4:I4"/>
  </mergeCells>
  <pageMargins left="0.7" right="0.7" top="0.75" bottom="0.75" header="0.3" footer="0.3"/>
  <ignoredErrors>
    <ignoredError sqref="E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1079-4BDD-B843-80FE-093432815AAA}">
  <dimension ref="B1:I17"/>
  <sheetViews>
    <sheetView zoomScale="130" zoomScaleNormal="130" workbookViewId="0">
      <selection activeCell="B1" sqref="B1:I17"/>
    </sheetView>
  </sheetViews>
  <sheetFormatPr baseColWidth="10" defaultRowHeight="16" x14ac:dyDescent="0.2"/>
  <cols>
    <col min="2" max="2" width="27" customWidth="1"/>
    <col min="3" max="3" width="12" customWidth="1"/>
    <col min="4" max="4" width="11" customWidth="1"/>
    <col min="5" max="5" width="13.83203125" customWidth="1"/>
    <col min="6" max="6" width="1.5" customWidth="1"/>
    <col min="7" max="7" width="8.83203125" customWidth="1"/>
    <col min="8" max="8" width="9.1640625" customWidth="1"/>
    <col min="9" max="9" width="9.5" customWidth="1"/>
  </cols>
  <sheetData>
    <row r="1" spans="2:9" x14ac:dyDescent="0.2">
      <c r="B1" s="9" t="s">
        <v>9</v>
      </c>
      <c r="C1" s="2">
        <v>150</v>
      </c>
      <c r="D1" s="2" t="s">
        <v>4</v>
      </c>
      <c r="E1" s="10">
        <f>C1*C2</f>
        <v>7500</v>
      </c>
      <c r="F1" s="3" t="s">
        <v>7</v>
      </c>
      <c r="G1" s="3"/>
      <c r="H1" s="3"/>
      <c r="I1" s="3"/>
    </row>
    <row r="2" spans="2:9" ht="16" customHeight="1" x14ac:dyDescent="0.2">
      <c r="B2" s="9" t="s">
        <v>6</v>
      </c>
      <c r="C2" s="2">
        <v>50</v>
      </c>
      <c r="D2" s="2" t="s">
        <v>5</v>
      </c>
    </row>
    <row r="3" spans="2:9" ht="16" customHeight="1" thickBot="1" x14ac:dyDescent="0.25">
      <c r="B3" s="1"/>
    </row>
    <row r="4" spans="2:9" ht="18" customHeight="1" x14ac:dyDescent="0.2">
      <c r="B4" s="22"/>
      <c r="C4" s="33" t="s">
        <v>0</v>
      </c>
      <c r="D4" s="35" t="s">
        <v>10</v>
      </c>
      <c r="E4" s="37" t="s">
        <v>1</v>
      </c>
      <c r="F4" s="7"/>
      <c r="G4" s="38" t="s">
        <v>17</v>
      </c>
      <c r="H4" s="38"/>
      <c r="I4" s="39"/>
    </row>
    <row r="5" spans="2:9" x14ac:dyDescent="0.2">
      <c r="B5" s="23"/>
      <c r="C5" s="34"/>
      <c r="D5" s="36"/>
      <c r="E5" s="34"/>
      <c r="F5" s="6"/>
      <c r="G5" s="11">
        <v>10</v>
      </c>
      <c r="H5" s="11">
        <v>20</v>
      </c>
      <c r="I5" s="12">
        <v>30</v>
      </c>
    </row>
    <row r="6" spans="2:9" x14ac:dyDescent="0.2">
      <c r="B6" s="24" t="s">
        <v>11</v>
      </c>
      <c r="C6" s="19">
        <f>17000+90*C$1</f>
        <v>30500</v>
      </c>
      <c r="D6" s="20">
        <v>0.21</v>
      </c>
      <c r="E6" s="20">
        <f>D6*C$1*C$2</f>
        <v>1575</v>
      </c>
      <c r="F6" s="5"/>
      <c r="G6" s="19">
        <f>$C6+$E6*G$5</f>
        <v>46250</v>
      </c>
      <c r="H6" s="19">
        <f t="shared" ref="H6:I13" si="0">$C6+$E6*H$5</f>
        <v>62000</v>
      </c>
      <c r="I6" s="21">
        <f t="shared" si="0"/>
        <v>77750</v>
      </c>
    </row>
    <row r="7" spans="2:9" x14ac:dyDescent="0.2">
      <c r="B7" s="25" t="s">
        <v>12</v>
      </c>
      <c r="C7" s="13">
        <f>17000+90*C$1</f>
        <v>30500</v>
      </c>
      <c r="D7" s="16">
        <v>0.24</v>
      </c>
      <c r="E7" s="16">
        <f t="shared" ref="E7:E13" si="1">D7*C$1*C$2</f>
        <v>1800</v>
      </c>
      <c r="F7" s="4"/>
      <c r="G7" s="13">
        <f t="shared" ref="G7:G13" si="2">$C7+$E7*G$5</f>
        <v>48500</v>
      </c>
      <c r="H7" s="13">
        <f t="shared" si="0"/>
        <v>66500</v>
      </c>
      <c r="I7" s="14">
        <f t="shared" si="0"/>
        <v>84500</v>
      </c>
    </row>
    <row r="8" spans="2:9" x14ac:dyDescent="0.2">
      <c r="B8" s="25" t="s">
        <v>13</v>
      </c>
      <c r="C8" s="13">
        <f>C7</f>
        <v>30500</v>
      </c>
      <c r="D8" s="16">
        <v>0.34</v>
      </c>
      <c r="E8" s="16">
        <f t="shared" si="1"/>
        <v>2550.0000000000005</v>
      </c>
      <c r="F8" s="4"/>
      <c r="G8" s="13">
        <f t="shared" si="2"/>
        <v>56000</v>
      </c>
      <c r="H8" s="13">
        <f t="shared" si="0"/>
        <v>81500</v>
      </c>
      <c r="I8" s="14">
        <f t="shared" si="0"/>
        <v>107000.00000000001</v>
      </c>
    </row>
    <row r="9" spans="2:9" x14ac:dyDescent="0.2">
      <c r="B9" s="25" t="s">
        <v>14</v>
      </c>
      <c r="C9" s="13">
        <f>12000+90*C$1</f>
        <v>25500</v>
      </c>
      <c r="D9" s="16">
        <v>0.16</v>
      </c>
      <c r="E9" s="16">
        <f t="shared" si="1"/>
        <v>1200</v>
      </c>
      <c r="F9" s="4"/>
      <c r="G9" s="27">
        <f t="shared" si="2"/>
        <v>37500</v>
      </c>
      <c r="H9" s="27">
        <f t="shared" si="0"/>
        <v>49500</v>
      </c>
      <c r="I9" s="14">
        <f t="shared" si="0"/>
        <v>61500</v>
      </c>
    </row>
    <row r="10" spans="2:9" x14ac:dyDescent="0.2">
      <c r="B10" s="25" t="s">
        <v>18</v>
      </c>
      <c r="C10" s="13">
        <f>90*C1</f>
        <v>13500</v>
      </c>
      <c r="D10" s="16">
        <v>0.62</v>
      </c>
      <c r="E10" s="16">
        <f t="shared" si="1"/>
        <v>4650</v>
      </c>
      <c r="F10" s="4"/>
      <c r="G10" s="13">
        <f t="shared" si="2"/>
        <v>60000</v>
      </c>
      <c r="H10" s="13">
        <f t="shared" si="0"/>
        <v>106500</v>
      </c>
      <c r="I10" s="29">
        <f t="shared" si="0"/>
        <v>153000</v>
      </c>
    </row>
    <row r="11" spans="2:9" x14ac:dyDescent="0.2">
      <c r="B11" s="25" t="s">
        <v>19</v>
      </c>
      <c r="C11" s="13">
        <f>90*C1</f>
        <v>13500</v>
      </c>
      <c r="D11" s="16">
        <v>0.36</v>
      </c>
      <c r="E11" s="16">
        <f t="shared" si="1"/>
        <v>2700</v>
      </c>
      <c r="F11" s="4"/>
      <c r="G11" s="32">
        <f t="shared" si="2"/>
        <v>40500</v>
      </c>
      <c r="H11" s="13">
        <f t="shared" si="0"/>
        <v>67500</v>
      </c>
      <c r="I11" s="14">
        <f t="shared" si="0"/>
        <v>94500</v>
      </c>
    </row>
    <row r="12" spans="2:9" x14ac:dyDescent="0.2">
      <c r="B12" s="25" t="s">
        <v>22</v>
      </c>
      <c r="C12" s="13">
        <f>34000+90*C1</f>
        <v>47500</v>
      </c>
      <c r="D12" s="16">
        <v>0.36</v>
      </c>
      <c r="E12" s="16">
        <f>D12*C$1*C$2-(8000*D12*0.9)</f>
        <v>108</v>
      </c>
      <c r="F12" s="4"/>
      <c r="G12" s="13">
        <f t="shared" si="2"/>
        <v>48580</v>
      </c>
      <c r="H12" s="27">
        <f t="shared" si="0"/>
        <v>49660</v>
      </c>
      <c r="I12" s="30">
        <f t="shared" si="0"/>
        <v>50740</v>
      </c>
    </row>
    <row r="13" spans="2:9" ht="17" thickBot="1" x14ac:dyDescent="0.25">
      <c r="B13" s="26" t="s">
        <v>16</v>
      </c>
      <c r="C13" s="17">
        <f>40000+100*C1</f>
        <v>55000</v>
      </c>
      <c r="D13" s="18">
        <v>0.14000000000000001</v>
      </c>
      <c r="E13" s="18">
        <f t="shared" si="1"/>
        <v>1050.0000000000002</v>
      </c>
      <c r="F13" s="8"/>
      <c r="G13" s="28">
        <f t="shared" si="2"/>
        <v>65500</v>
      </c>
      <c r="H13" s="28">
        <f t="shared" si="0"/>
        <v>76000</v>
      </c>
      <c r="I13" s="15">
        <f t="shared" si="0"/>
        <v>86500</v>
      </c>
    </row>
    <row r="15" spans="2:9" x14ac:dyDescent="0.2">
      <c r="B15" s="31" t="s">
        <v>8</v>
      </c>
    </row>
    <row r="16" spans="2:9" x14ac:dyDescent="0.2">
      <c r="B16" s="31" t="s">
        <v>23</v>
      </c>
    </row>
    <row r="17" spans="2:2" x14ac:dyDescent="0.2">
      <c r="B17" s="31" t="s">
        <v>21</v>
      </c>
    </row>
  </sheetData>
  <mergeCells count="4">
    <mergeCell ref="C4:C5"/>
    <mergeCell ref="D4:D5"/>
    <mergeCell ref="E4:E5"/>
    <mergeCell ref="G4:I4"/>
  </mergeCells>
  <pageMargins left="0.7" right="0.7" top="0.75" bottom="0.75" header="0.3" footer="0.3"/>
  <ignoredErrors>
    <ignoredError sqref="E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E65ED-93C5-D845-9FC3-9C0357B89920}">
  <dimension ref="B1:I25"/>
  <sheetViews>
    <sheetView tabSelected="1" zoomScale="130" zoomScaleNormal="130" workbookViewId="0">
      <selection activeCell="G13" sqref="G13"/>
    </sheetView>
  </sheetViews>
  <sheetFormatPr baseColWidth="10" defaultRowHeight="16" x14ac:dyDescent="0.2"/>
  <cols>
    <col min="2" max="2" width="31.33203125" customWidth="1"/>
    <col min="6" max="6" width="2.6640625" customWidth="1"/>
  </cols>
  <sheetData>
    <row r="1" spans="2:9" ht="14" customHeight="1" x14ac:dyDescent="0.2"/>
    <row r="2" spans="2:9" x14ac:dyDescent="0.2">
      <c r="B2" s="42" t="s">
        <v>32</v>
      </c>
      <c r="C2" s="42"/>
      <c r="D2" s="42"/>
      <c r="E2" s="42"/>
      <c r="F2" s="42"/>
      <c r="G2" s="42"/>
      <c r="H2" s="42"/>
      <c r="I2" s="42"/>
    </row>
    <row r="3" spans="2:9" ht="28" customHeight="1" x14ac:dyDescent="0.2">
      <c r="B3" s="43"/>
      <c r="C3" s="43"/>
      <c r="D3" s="43"/>
      <c r="E3" s="43"/>
      <c r="F3" s="43"/>
      <c r="G3" s="43"/>
      <c r="H3" s="43"/>
    </row>
    <row r="4" spans="2:9" x14ac:dyDescent="0.2">
      <c r="B4" s="9" t="s">
        <v>9</v>
      </c>
      <c r="C4" s="40">
        <v>130</v>
      </c>
      <c r="D4" s="2" t="s">
        <v>4</v>
      </c>
      <c r="E4" s="10">
        <f>C4*C5</f>
        <v>7800</v>
      </c>
      <c r="F4" s="3" t="s">
        <v>7</v>
      </c>
      <c r="G4" s="3"/>
      <c r="H4" s="3"/>
      <c r="I4" s="3"/>
    </row>
    <row r="5" spans="2:9" x14ac:dyDescent="0.2">
      <c r="B5" s="9" t="s">
        <v>6</v>
      </c>
      <c r="C5" s="40">
        <v>60</v>
      </c>
      <c r="D5" s="2" t="s">
        <v>5</v>
      </c>
    </row>
    <row r="6" spans="2:9" ht="17" thickBot="1" x14ac:dyDescent="0.25">
      <c r="B6" s="1"/>
    </row>
    <row r="7" spans="2:9" x14ac:dyDescent="0.2">
      <c r="B7" s="22"/>
      <c r="C7" s="33" t="s">
        <v>0</v>
      </c>
      <c r="D7" s="35" t="s">
        <v>10</v>
      </c>
      <c r="E7" s="37" t="s">
        <v>1</v>
      </c>
      <c r="F7" s="7"/>
      <c r="G7" s="38" t="s">
        <v>17</v>
      </c>
      <c r="H7" s="38"/>
      <c r="I7" s="39"/>
    </row>
    <row r="8" spans="2:9" ht="33" customHeight="1" x14ac:dyDescent="0.2">
      <c r="B8" s="23"/>
      <c r="C8" s="34"/>
      <c r="D8" s="36"/>
      <c r="E8" s="34"/>
      <c r="F8" s="6"/>
      <c r="G8" s="11">
        <v>10</v>
      </c>
      <c r="H8" s="11">
        <v>20</v>
      </c>
      <c r="I8" s="12">
        <v>30</v>
      </c>
    </row>
    <row r="9" spans="2:9" x14ac:dyDescent="0.2">
      <c r="B9" s="24" t="s">
        <v>11</v>
      </c>
      <c r="C9" s="19">
        <f>17000+C18*C$4</f>
        <v>28700</v>
      </c>
      <c r="D9" s="20">
        <v>0.21</v>
      </c>
      <c r="E9" s="20">
        <f>D9*C$4*C$5</f>
        <v>1638</v>
      </c>
      <c r="F9" s="5"/>
      <c r="G9" s="47">
        <f>$C9+$E9*G$8</f>
        <v>45080</v>
      </c>
      <c r="H9" s="47">
        <f t="shared" ref="H9:I17" si="0">$C9+$E9*H$8</f>
        <v>61460</v>
      </c>
      <c r="I9" s="48">
        <f t="shared" si="0"/>
        <v>77840</v>
      </c>
    </row>
    <row r="10" spans="2:9" x14ac:dyDescent="0.2">
      <c r="B10" s="25" t="s">
        <v>12</v>
      </c>
      <c r="C10" s="13">
        <f>17000+C18*C$4</f>
        <v>28700</v>
      </c>
      <c r="D10" s="16">
        <v>0.24</v>
      </c>
      <c r="E10" s="16">
        <f t="shared" ref="E10:E16" si="1">D10*C$4*C$5</f>
        <v>1872</v>
      </c>
      <c r="F10" s="4"/>
      <c r="G10" s="44">
        <f t="shared" ref="G10:G17" si="2">$C10+$E10*G$8</f>
        <v>47420</v>
      </c>
      <c r="H10" s="44">
        <f t="shared" si="0"/>
        <v>66140</v>
      </c>
      <c r="I10" s="45">
        <f t="shared" si="0"/>
        <v>84860</v>
      </c>
    </row>
    <row r="11" spans="2:9" x14ac:dyDescent="0.2">
      <c r="B11" s="25" t="s">
        <v>13</v>
      </c>
      <c r="C11" s="13">
        <f>C10</f>
        <v>28700</v>
      </c>
      <c r="D11" s="16">
        <v>0.34</v>
      </c>
      <c r="E11" s="16">
        <f t="shared" si="1"/>
        <v>2652</v>
      </c>
      <c r="F11" s="4"/>
      <c r="G11" s="44">
        <f t="shared" si="2"/>
        <v>55220</v>
      </c>
      <c r="H11" s="44">
        <f t="shared" si="0"/>
        <v>81740</v>
      </c>
      <c r="I11" s="45">
        <f t="shared" si="0"/>
        <v>108260</v>
      </c>
    </row>
    <row r="12" spans="2:9" x14ac:dyDescent="0.2">
      <c r="B12" s="25" t="s">
        <v>14</v>
      </c>
      <c r="C12" s="13">
        <f>12000+C18*C$4</f>
        <v>23700</v>
      </c>
      <c r="D12" s="16">
        <v>0.16</v>
      </c>
      <c r="E12" s="16">
        <f t="shared" si="1"/>
        <v>1248</v>
      </c>
      <c r="F12" s="4"/>
      <c r="G12" s="44">
        <f t="shared" si="2"/>
        <v>36180</v>
      </c>
      <c r="H12" s="44">
        <f t="shared" si="0"/>
        <v>48660</v>
      </c>
      <c r="I12" s="45">
        <f t="shared" si="0"/>
        <v>61140</v>
      </c>
    </row>
    <row r="13" spans="2:9" x14ac:dyDescent="0.2">
      <c r="B13" s="25" t="s">
        <v>18</v>
      </c>
      <c r="C13" s="13">
        <f>C19*C4</f>
        <v>11700</v>
      </c>
      <c r="D13" s="16">
        <v>0.62</v>
      </c>
      <c r="E13" s="16">
        <f t="shared" si="1"/>
        <v>4836</v>
      </c>
      <c r="F13" s="4"/>
      <c r="G13" s="44">
        <f t="shared" si="2"/>
        <v>60060</v>
      </c>
      <c r="H13" s="44">
        <f t="shared" si="0"/>
        <v>108420</v>
      </c>
      <c r="I13" s="45">
        <f t="shared" si="0"/>
        <v>156780</v>
      </c>
    </row>
    <row r="14" spans="2:9" x14ac:dyDescent="0.2">
      <c r="B14" s="25" t="s">
        <v>19</v>
      </c>
      <c r="C14" s="13">
        <f>C19*C4</f>
        <v>11700</v>
      </c>
      <c r="D14" s="16">
        <v>0.36</v>
      </c>
      <c r="E14" s="16">
        <f t="shared" si="1"/>
        <v>2808</v>
      </c>
      <c r="F14" s="4"/>
      <c r="G14" s="44">
        <f t="shared" si="2"/>
        <v>39780</v>
      </c>
      <c r="H14" s="44">
        <f t="shared" si="0"/>
        <v>67860</v>
      </c>
      <c r="I14" s="45">
        <f t="shared" si="0"/>
        <v>95940</v>
      </c>
    </row>
    <row r="15" spans="2:9" x14ac:dyDescent="0.2">
      <c r="B15" s="25" t="s">
        <v>27</v>
      </c>
      <c r="C15" s="13">
        <f>C20+C19*C4</f>
        <v>39700</v>
      </c>
      <c r="D15" s="16">
        <v>0.36</v>
      </c>
      <c r="E15" s="16">
        <f>D15*C$4*C$5-(C21*1000*D15*0.9)</f>
        <v>864</v>
      </c>
      <c r="F15" s="4"/>
      <c r="G15" s="44">
        <f t="shared" si="2"/>
        <v>48340</v>
      </c>
      <c r="H15" s="44">
        <f t="shared" si="0"/>
        <v>56980</v>
      </c>
      <c r="I15" s="45">
        <f t="shared" si="0"/>
        <v>65620</v>
      </c>
    </row>
    <row r="16" spans="2:9" x14ac:dyDescent="0.2">
      <c r="B16" s="50" t="s">
        <v>16</v>
      </c>
      <c r="C16" s="13">
        <f>C$22+90*C4</f>
        <v>51700</v>
      </c>
      <c r="D16" s="16">
        <v>0.14000000000000001</v>
      </c>
      <c r="E16" s="16">
        <f t="shared" si="1"/>
        <v>1092.0000000000002</v>
      </c>
      <c r="F16" s="4"/>
      <c r="G16" s="44">
        <f t="shared" si="2"/>
        <v>62620</v>
      </c>
      <c r="H16" s="44">
        <f t="shared" si="0"/>
        <v>73540</v>
      </c>
      <c r="I16" s="45">
        <f t="shared" si="0"/>
        <v>84460</v>
      </c>
    </row>
    <row r="17" spans="2:9" ht="17" thickBot="1" x14ac:dyDescent="0.25">
      <c r="B17" s="26" t="s">
        <v>28</v>
      </c>
      <c r="C17" s="17">
        <f>C$22+90*C4+C20</f>
        <v>79700</v>
      </c>
      <c r="D17" s="18">
        <v>0.62</v>
      </c>
      <c r="E17" s="18">
        <f>D17/C23*C$4*C$5-(C$25*1000*D$17*0.9)</f>
        <v>93</v>
      </c>
      <c r="F17" s="8"/>
      <c r="G17" s="46">
        <f t="shared" si="2"/>
        <v>80630</v>
      </c>
      <c r="H17" s="46">
        <f t="shared" si="0"/>
        <v>81560</v>
      </c>
      <c r="I17" s="49">
        <f t="shared" si="0"/>
        <v>82490</v>
      </c>
    </row>
    <row r="18" spans="2:9" x14ac:dyDescent="0.2">
      <c r="B18" s="31" t="s">
        <v>8</v>
      </c>
      <c r="C18" s="40">
        <v>90</v>
      </c>
      <c r="D18" t="s">
        <v>30</v>
      </c>
    </row>
    <row r="19" spans="2:9" x14ac:dyDescent="0.2">
      <c r="B19" s="31" t="s">
        <v>23</v>
      </c>
      <c r="C19" s="40">
        <v>90</v>
      </c>
      <c r="D19" t="s">
        <v>30</v>
      </c>
    </row>
    <row r="20" spans="2:9" x14ac:dyDescent="0.2">
      <c r="B20" s="31" t="s">
        <v>25</v>
      </c>
      <c r="C20" s="40">
        <v>28000</v>
      </c>
      <c r="D20" t="s">
        <v>24</v>
      </c>
    </row>
    <row r="21" spans="2:9" x14ac:dyDescent="0.2">
      <c r="B21" s="41" t="s">
        <v>33</v>
      </c>
      <c r="C21" s="40">
        <v>6</v>
      </c>
      <c r="D21" t="s">
        <v>26</v>
      </c>
    </row>
    <row r="22" spans="2:9" x14ac:dyDescent="0.2">
      <c r="B22" s="41" t="s">
        <v>29</v>
      </c>
      <c r="C22" s="40">
        <v>40000</v>
      </c>
      <c r="D22" t="s">
        <v>24</v>
      </c>
    </row>
    <row r="23" spans="2:9" x14ac:dyDescent="0.2">
      <c r="B23" s="41" t="s">
        <v>31</v>
      </c>
      <c r="C23" s="40">
        <v>4</v>
      </c>
    </row>
    <row r="24" spans="2:9" x14ac:dyDescent="0.2">
      <c r="B24" s="31" t="s">
        <v>34</v>
      </c>
      <c r="C24" s="40">
        <v>10000</v>
      </c>
      <c r="D24" t="s">
        <v>24</v>
      </c>
    </row>
    <row r="25" spans="2:9" x14ac:dyDescent="0.2">
      <c r="B25" s="41" t="s">
        <v>35</v>
      </c>
      <c r="C25" s="40">
        <v>2</v>
      </c>
      <c r="D25" t="s">
        <v>26</v>
      </c>
    </row>
  </sheetData>
  <mergeCells count="4">
    <mergeCell ref="C7:C8"/>
    <mergeCell ref="D7:D8"/>
    <mergeCell ref="E7:E8"/>
    <mergeCell ref="G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60m2</vt:lpstr>
      <vt:lpstr>100m2 </vt:lpstr>
      <vt:lpstr>150m2 </vt:lpstr>
      <vt:lpstr>własne ustawienia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2020-03-15T15:33:56Z</dcterms:created>
  <dcterms:modified xsi:type="dcterms:W3CDTF">2021-09-19T10:07:14Z</dcterms:modified>
</cp:coreProperties>
</file>